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5120" windowHeight="8010" activeTab="1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AA15" i="2"/>
  <c r="AA16"/>
  <c r="AA17"/>
  <c r="AA18"/>
  <c r="AA19"/>
  <c r="AA20"/>
  <c r="AA21"/>
  <c r="AA22"/>
  <c r="AA23"/>
  <c r="AA24"/>
  <c r="AA14"/>
  <c r="Z15"/>
  <c r="Z16"/>
  <c r="Z25" s="1"/>
  <c r="Z17"/>
  <c r="Z18"/>
  <c r="Z19"/>
  <c r="Z20"/>
  <c r="Z21"/>
  <c r="Z22"/>
  <c r="Z23"/>
  <c r="Z24"/>
  <c r="Z14"/>
  <c r="Y25"/>
  <c r="X25"/>
  <c r="W25"/>
  <c r="V25"/>
  <c r="U25"/>
  <c r="T25"/>
  <c r="S25"/>
  <c r="R25"/>
  <c r="O25"/>
  <c r="L25"/>
  <c r="K25"/>
  <c r="J25"/>
  <c r="H25"/>
  <c r="G24"/>
  <c r="N24" s="1"/>
  <c r="G23"/>
  <c r="M23" s="1"/>
  <c r="G22"/>
  <c r="M22" s="1"/>
  <c r="G21"/>
  <c r="M21" s="1"/>
  <c r="G20"/>
  <c r="M20" s="1"/>
  <c r="G19"/>
  <c r="M19" s="1"/>
  <c r="G18"/>
  <c r="M18" s="1"/>
  <c r="G17"/>
  <c r="M17" s="1"/>
  <c r="G16"/>
  <c r="N16" s="1"/>
  <c r="G15"/>
  <c r="M15" s="1"/>
  <c r="G14"/>
  <c r="G25" s="1"/>
  <c r="M30" i="1"/>
  <c r="L30"/>
  <c r="I30"/>
  <c r="J29"/>
  <c r="N29" s="1"/>
  <c r="O29" s="1"/>
  <c r="N28"/>
  <c r="O28" s="1"/>
  <c r="J28"/>
  <c r="J27"/>
  <c r="N27" s="1"/>
  <c r="O27" s="1"/>
  <c r="J26"/>
  <c r="N26" s="1"/>
  <c r="O26" s="1"/>
  <c r="J25"/>
  <c r="N25" s="1"/>
  <c r="O25" s="1"/>
  <c r="J24"/>
  <c r="N24" s="1"/>
  <c r="O24" s="1"/>
  <c r="J23"/>
  <c r="K23" s="1"/>
  <c r="J22"/>
  <c r="N22" s="1"/>
  <c r="O22" s="1"/>
  <c r="J21"/>
  <c r="K21" s="1"/>
  <c r="J20"/>
  <c r="N20" s="1"/>
  <c r="O20" s="1"/>
  <c r="J19"/>
  <c r="J18"/>
  <c r="J17"/>
  <c r="J16"/>
  <c r="J15"/>
  <c r="K15" l="1"/>
  <c r="K16"/>
  <c r="N16" s="1"/>
  <c r="O16" s="1"/>
  <c r="K17"/>
  <c r="N17" s="1"/>
  <c r="O17" s="1"/>
  <c r="K18"/>
  <c r="N18" s="1"/>
  <c r="O18" s="1"/>
  <c r="K19"/>
  <c r="N19" s="1"/>
  <c r="O19" s="1"/>
  <c r="N21"/>
  <c r="O21" s="1"/>
  <c r="I18" i="2"/>
  <c r="I22"/>
  <c r="I20"/>
  <c r="N18"/>
  <c r="P18" s="1"/>
  <c r="Q18" s="1"/>
  <c r="N20"/>
  <c r="P20" s="1"/>
  <c r="Q20" s="1"/>
  <c r="N22"/>
  <c r="P22" s="1"/>
  <c r="Q22" s="1"/>
  <c r="N14"/>
  <c r="N15"/>
  <c r="P15" s="1"/>
  <c r="Q15" s="1"/>
  <c r="M16"/>
  <c r="I17"/>
  <c r="N17"/>
  <c r="I19"/>
  <c r="N19"/>
  <c r="I21"/>
  <c r="N21"/>
  <c r="I23"/>
  <c r="N23"/>
  <c r="M24"/>
  <c r="M14"/>
  <c r="I16"/>
  <c r="I25" s="1"/>
  <c r="I24"/>
  <c r="N23" i="1"/>
  <c r="O23" s="1"/>
  <c r="J30"/>
  <c r="P24" i="2" l="1"/>
  <c r="Q24" s="1"/>
  <c r="K30" i="1"/>
  <c r="N15"/>
  <c r="O15" s="1"/>
  <c r="O30" s="1"/>
  <c r="M25" i="2"/>
  <c r="P23"/>
  <c r="Q23" s="1"/>
  <c r="P21"/>
  <c r="Q21" s="1"/>
  <c r="P19"/>
  <c r="Q19" s="1"/>
  <c r="P17"/>
  <c r="Q17" s="1"/>
  <c r="P16"/>
  <c r="Q16" s="1"/>
  <c r="P14"/>
  <c r="N25"/>
  <c r="N30" i="1" l="1"/>
  <c r="P25" i="2"/>
  <c r="Q14"/>
  <c r="Q25" l="1"/>
  <c r="AA25" l="1"/>
</calcChain>
</file>

<file path=xl/sharedStrings.xml><?xml version="1.0" encoding="utf-8"?>
<sst xmlns="http://schemas.openxmlformats.org/spreadsheetml/2006/main" count="117" uniqueCount="87">
  <si>
    <t>Директор КГУ Аксаринская ОШ  Бейсенов М.Б</t>
  </si>
  <si>
    <t>Согласовано:</t>
  </si>
  <si>
    <t>Руководитель РОО __________</t>
  </si>
  <si>
    <t>Месячный фонд заработной платы:1501,2 тенге (Один миллион пятьсот одна тысяча двести тенге)</t>
  </si>
  <si>
    <t>№ п/п</t>
  </si>
  <si>
    <t>Должность</t>
  </si>
  <si>
    <t>образование</t>
  </si>
  <si>
    <t>стаж</t>
  </si>
  <si>
    <t>звено</t>
  </si>
  <si>
    <t>Коэфиц.</t>
  </si>
  <si>
    <t>БДО</t>
  </si>
  <si>
    <t>кол-во</t>
  </si>
  <si>
    <t>оклад</t>
  </si>
  <si>
    <t>надбавка</t>
  </si>
  <si>
    <t>кат</t>
  </si>
  <si>
    <t>прочие</t>
  </si>
  <si>
    <t>Оклад</t>
  </si>
  <si>
    <t>штат,</t>
  </si>
  <si>
    <t>25%с/х</t>
  </si>
  <si>
    <t>РБ</t>
  </si>
  <si>
    <t>с надб,</t>
  </si>
  <si>
    <t>директор</t>
  </si>
  <si>
    <t>высшее</t>
  </si>
  <si>
    <t>А1</t>
  </si>
  <si>
    <t>завуч</t>
  </si>
  <si>
    <t>ср.спец</t>
  </si>
  <si>
    <t>Зам по воспит</t>
  </si>
  <si>
    <t>психолог</t>
  </si>
  <si>
    <t>В2</t>
  </si>
  <si>
    <t>соц педагог</t>
  </si>
  <si>
    <t>В3</t>
  </si>
  <si>
    <t>завхоз</t>
  </si>
  <si>
    <t>среднее</t>
  </si>
  <si>
    <t>С3</t>
  </si>
  <si>
    <t>вожатый</t>
  </si>
  <si>
    <t>В4</t>
  </si>
  <si>
    <t>делопроизводитель</t>
  </si>
  <si>
    <t xml:space="preserve">сред. </t>
  </si>
  <si>
    <t>Д</t>
  </si>
  <si>
    <t>библ</t>
  </si>
  <si>
    <t>С2</t>
  </si>
  <si>
    <t>Сторож</t>
  </si>
  <si>
    <t>1раз</t>
  </si>
  <si>
    <t>Рабочий</t>
  </si>
  <si>
    <t>2раз</t>
  </si>
  <si>
    <t>Техничка</t>
  </si>
  <si>
    <t>Гардеробщик</t>
  </si>
  <si>
    <t>Вахтер</t>
  </si>
  <si>
    <t>истопник</t>
  </si>
  <si>
    <t>Итого</t>
  </si>
  <si>
    <t>Директор школы</t>
  </si>
  <si>
    <t xml:space="preserve"> </t>
  </si>
  <si>
    <t>Отдел кадров</t>
  </si>
  <si>
    <t>Гл бухгалтер</t>
  </si>
  <si>
    <t>Гл экономист</t>
  </si>
  <si>
    <t>ТАРИФИКАЦИОННЫЙ СПИСОК НА 1 сентября 2019 года</t>
  </si>
  <si>
    <t>Аксаринская ОШ</t>
  </si>
  <si>
    <t>№п/п</t>
  </si>
  <si>
    <t>категория</t>
  </si>
  <si>
    <t>Стаж</t>
  </si>
  <si>
    <t>Коэфициент</t>
  </si>
  <si>
    <t>месячная ставка</t>
  </si>
  <si>
    <t>число час.недельн</t>
  </si>
  <si>
    <t>з/плата в месяц</t>
  </si>
  <si>
    <t xml:space="preserve">  число час.недельн</t>
  </si>
  <si>
    <t xml:space="preserve">надбавка 10% </t>
  </si>
  <si>
    <t>Доплаты</t>
  </si>
  <si>
    <t>за обновленное содержание образования</t>
  </si>
  <si>
    <t>языковые курсы</t>
  </si>
  <si>
    <t>Итого по ЦТ (республиканский бюджет)</t>
  </si>
  <si>
    <t>итого педагог. зарплата</t>
  </si>
  <si>
    <t>Предшкольные классы</t>
  </si>
  <si>
    <t>1-4</t>
  </si>
  <si>
    <t>5-9</t>
  </si>
  <si>
    <t>10-11</t>
  </si>
  <si>
    <t>сумма</t>
  </si>
  <si>
    <t>Классное руководство</t>
  </si>
  <si>
    <t>преподавание физики, химии, биологии, информатики на английском языке</t>
  </si>
  <si>
    <t>за замещение на период обучения основного сотрудника</t>
  </si>
  <si>
    <t>5-11</t>
  </si>
  <si>
    <t>В2-2</t>
  </si>
  <si>
    <t>В2-4</t>
  </si>
  <si>
    <t>В4-4</t>
  </si>
  <si>
    <t>В4-3</t>
  </si>
  <si>
    <t>до года</t>
  </si>
  <si>
    <t>7,-10</t>
  </si>
  <si>
    <t>Руководитель отдела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</si>
</sst>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0"/>
      <name val="Times New Roman Cyr"/>
      <charset val="204"/>
    </font>
    <font>
      <sz val="12"/>
      <name val="Times New Roman Cyr"/>
      <charset val="204"/>
    </font>
    <font>
      <b/>
      <sz val="10"/>
      <name val="Times New Roman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0" fontId="1" fillId="0" borderId="0" xfId="1"/>
    <xf numFmtId="0" fontId="1" fillId="2" borderId="0" xfId="1" applyFill="1"/>
    <xf numFmtId="0" fontId="2" fillId="0" borderId="0" xfId="1" applyFont="1"/>
    <xf numFmtId="0" fontId="3" fillId="2" borderId="0" xfId="1" applyFont="1" applyFill="1"/>
    <xf numFmtId="0" fontId="0" fillId="0" borderId="0" xfId="0"/>
    <xf numFmtId="0" fontId="1" fillId="0" borderId="1" xfId="1" applyBorder="1"/>
    <xf numFmtId="9" fontId="1" fillId="0" borderId="1" xfId="1" applyNumberFormat="1" applyBorder="1"/>
    <xf numFmtId="164" fontId="1" fillId="0" borderId="1" xfId="1" applyNumberFormat="1" applyBorder="1"/>
    <xf numFmtId="0" fontId="1" fillId="3" borderId="1" xfId="1" applyFill="1" applyBorder="1"/>
    <xf numFmtId="1" fontId="1" fillId="0" borderId="1" xfId="1" applyNumberFormat="1" applyBorder="1"/>
    <xf numFmtId="2" fontId="1" fillId="3" borderId="1" xfId="1" applyNumberFormat="1" applyFill="1" applyBorder="1"/>
    <xf numFmtId="0" fontId="3" fillId="0" borderId="1" xfId="1" applyFont="1" applyBorder="1"/>
    <xf numFmtId="0" fontId="0" fillId="3" borderId="0" xfId="0" applyFill="1"/>
    <xf numFmtId="0" fontId="0" fillId="0" borderId="1" xfId="0" applyBorder="1"/>
    <xf numFmtId="0" fontId="0" fillId="4" borderId="1" xfId="0" applyFill="1" applyBorder="1"/>
    <xf numFmtId="0" fontId="4" fillId="0" borderId="0" xfId="0" applyFont="1"/>
    <xf numFmtId="0" fontId="0" fillId="4" borderId="0" xfId="0" applyFill="1"/>
    <xf numFmtId="49" fontId="6" fillId="0" borderId="4" xfId="0" applyNumberFormat="1" applyFont="1" applyBorder="1" applyAlignment="1" applyProtection="1">
      <alignment horizontal="center" wrapText="1"/>
      <protection locked="0"/>
    </xf>
    <xf numFmtId="1" fontId="6" fillId="0" borderId="11" xfId="0" applyNumberFormat="1" applyFont="1" applyBorder="1" applyAlignment="1" applyProtection="1">
      <alignment horizontal="center" vertical="center" wrapText="1"/>
      <protection locked="0"/>
    </xf>
    <xf numFmtId="0" fontId="5" fillId="0" borderId="20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 applyProtection="1">
      <alignment horizontal="center" vertical="center" wrapText="1"/>
      <protection locked="0"/>
    </xf>
    <xf numFmtId="1" fontId="0" fillId="0" borderId="1" xfId="0" applyNumberFormat="1" applyBorder="1"/>
    <xf numFmtId="0" fontId="0" fillId="3" borderId="1" xfId="0" applyFill="1" applyBorder="1"/>
    <xf numFmtId="16" fontId="0" fillId="0" borderId="1" xfId="0" applyNumberFormat="1" applyBorder="1"/>
    <xf numFmtId="0" fontId="4" fillId="0" borderId="1" xfId="0" applyFont="1" applyBorder="1"/>
    <xf numFmtId="1" fontId="4" fillId="0" borderId="1" xfId="0" applyNumberFormat="1" applyFont="1" applyBorder="1"/>
    <xf numFmtId="1" fontId="0" fillId="0" borderId="0" xfId="0" applyNumberFormat="1"/>
    <xf numFmtId="0" fontId="0" fillId="0" borderId="0" xfId="0" applyBorder="1"/>
    <xf numFmtId="0" fontId="0" fillId="4" borderId="0" xfId="0" applyFill="1" applyBorder="1"/>
    <xf numFmtId="0" fontId="1" fillId="2" borderId="0" xfId="1" applyFill="1" applyAlignment="1">
      <alignment wrapText="1"/>
    </xf>
    <xf numFmtId="0" fontId="0" fillId="0" borderId="0" xfId="0"/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5" fillId="0" borderId="20" xfId="0" applyFont="1" applyBorder="1" applyAlignment="1" applyProtection="1">
      <alignment horizontal="center" vertical="center"/>
      <protection locked="0"/>
    </xf>
    <xf numFmtId="49" fontId="6" fillId="0" borderId="3" xfId="0" applyNumberFormat="1" applyFont="1" applyBorder="1" applyAlignment="1" applyProtection="1">
      <alignment horizontal="center" vertical="center" textRotation="90" wrapText="1"/>
      <protection locked="0"/>
    </xf>
    <xf numFmtId="49" fontId="6" fillId="0" borderId="11" xfId="0" applyNumberFormat="1" applyFont="1" applyBorder="1" applyAlignment="1" applyProtection="1">
      <alignment horizontal="center" vertical="center" textRotation="90" wrapText="1"/>
      <protection locked="0"/>
    </xf>
    <xf numFmtId="49" fontId="6" fillId="0" borderId="20" xfId="0" applyNumberFormat="1" applyFont="1" applyBorder="1" applyAlignment="1" applyProtection="1">
      <alignment horizontal="center" vertical="center" textRotation="90" wrapText="1"/>
      <protection locked="0"/>
    </xf>
    <xf numFmtId="49" fontId="6" fillId="0" borderId="1" xfId="0" applyNumberFormat="1" applyFont="1" applyBorder="1" applyAlignment="1" applyProtection="1">
      <alignment horizontal="center" vertical="center"/>
      <protection locked="0"/>
    </xf>
    <xf numFmtId="1" fontId="6" fillId="0" borderId="1" xfId="0" applyNumberFormat="1" applyFont="1" applyBorder="1" applyAlignment="1" applyProtection="1">
      <alignment horizontal="center" vertical="center"/>
      <protection locked="0"/>
    </xf>
    <xf numFmtId="49" fontId="6" fillId="0" borderId="2" xfId="0" applyNumberFormat="1" applyFont="1" applyBorder="1" applyAlignment="1" applyProtection="1">
      <alignment horizontal="center" vertical="center" wrapText="1"/>
      <protection locked="0"/>
    </xf>
    <xf numFmtId="49" fontId="6" fillId="0" borderId="11" xfId="0" applyNumberFormat="1" applyFont="1" applyBorder="1" applyAlignment="1" applyProtection="1">
      <alignment horizontal="center" vertical="center" wrapText="1"/>
      <protection locked="0"/>
    </xf>
    <xf numFmtId="49" fontId="6" fillId="0" borderId="20" xfId="0" applyNumberFormat="1" applyFont="1" applyBorder="1" applyAlignment="1" applyProtection="1">
      <alignment horizontal="center" vertical="center" wrapText="1"/>
      <protection locked="0"/>
    </xf>
    <xf numFmtId="49" fontId="6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" xfId="0" applyFont="1" applyBorder="1" applyAlignment="1">
      <alignment wrapText="1"/>
    </xf>
    <xf numFmtId="0" fontId="6" fillId="0" borderId="11" xfId="0" applyFont="1" applyBorder="1" applyAlignment="1">
      <alignment wrapText="1"/>
    </xf>
    <xf numFmtId="0" fontId="6" fillId="0" borderId="20" xfId="0" applyFont="1" applyBorder="1" applyAlignment="1">
      <alignment wrapText="1"/>
    </xf>
    <xf numFmtId="1" fontId="6" fillId="0" borderId="2" xfId="0" applyNumberFormat="1" applyFont="1" applyBorder="1" applyAlignment="1" applyProtection="1">
      <alignment horizontal="center" vertical="center" wrapText="1"/>
      <protection locked="0"/>
    </xf>
    <xf numFmtId="1" fontId="6" fillId="0" borderId="11" xfId="0" applyNumberFormat="1" applyFont="1" applyBorder="1" applyAlignment="1" applyProtection="1">
      <alignment horizontal="center" vertical="center" wrapText="1"/>
      <protection locked="0"/>
    </xf>
    <xf numFmtId="1" fontId="6" fillId="0" borderId="20" xfId="0" applyNumberFormat="1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20" xfId="0" applyFont="1" applyBorder="1" applyAlignment="1">
      <alignment horizont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1" fontId="6" fillId="0" borderId="7" xfId="0" applyNumberFormat="1" applyFont="1" applyBorder="1" applyAlignment="1" applyProtection="1">
      <alignment horizontal="center" vertical="center" textRotation="90" wrapText="1"/>
      <protection locked="0"/>
    </xf>
    <xf numFmtId="1" fontId="6" fillId="0" borderId="12" xfId="0" applyNumberFormat="1" applyFont="1" applyBorder="1" applyAlignment="1" applyProtection="1">
      <alignment horizontal="center" vertical="center" textRotation="90" wrapText="1"/>
      <protection locked="0"/>
    </xf>
    <xf numFmtId="1" fontId="6" fillId="0" borderId="22" xfId="0" applyNumberFormat="1" applyFont="1" applyBorder="1" applyAlignment="1" applyProtection="1">
      <alignment horizontal="center" vertical="center" textRotation="90" wrapText="1"/>
      <protection locked="0"/>
    </xf>
    <xf numFmtId="49" fontId="6" fillId="4" borderId="1" xfId="0" applyNumberFormat="1" applyFont="1" applyFill="1" applyBorder="1" applyAlignment="1" applyProtection="1">
      <alignment horizontal="center" vertical="center" wrapText="1"/>
      <protection locked="0"/>
    </xf>
    <xf numFmtId="1" fontId="6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textRotation="90" wrapText="1"/>
      <protection locked="0"/>
    </xf>
    <xf numFmtId="49" fontId="6" fillId="0" borderId="5" xfId="0" applyNumberFormat="1" applyFont="1" applyBorder="1" applyAlignment="1" applyProtection="1">
      <alignment horizontal="center" vertical="center"/>
      <protection locked="0"/>
    </xf>
    <xf numFmtId="49" fontId="6" fillId="0" borderId="6" xfId="0" applyNumberFormat="1" applyFont="1" applyBorder="1" applyAlignment="1" applyProtection="1">
      <alignment horizontal="center" vertical="center"/>
      <protection locked="0"/>
    </xf>
    <xf numFmtId="9" fontId="0" fillId="0" borderId="1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0" xfId="0" applyNumberFormat="1" applyFont="1" applyBorder="1" applyAlignment="1">
      <alignment horizontal="center" vertical="center" wrapText="1"/>
    </xf>
    <xf numFmtId="1" fontId="6" fillId="0" borderId="13" xfId="0" applyNumberFormat="1" applyFont="1" applyBorder="1" applyAlignment="1" applyProtection="1">
      <alignment horizontal="center" vertical="center"/>
      <protection locked="0"/>
    </xf>
    <xf numFmtId="1" fontId="6" fillId="0" borderId="14" xfId="0" applyNumberFormat="1" applyFont="1" applyBorder="1" applyAlignment="1" applyProtection="1">
      <alignment horizontal="center" vertical="center"/>
      <protection locked="0"/>
    </xf>
    <xf numFmtId="1" fontId="6" fillId="0" borderId="15" xfId="0" applyNumberFormat="1" applyFont="1" applyBorder="1" applyAlignment="1" applyProtection="1">
      <alignment horizontal="center" vertical="center"/>
      <protection locked="0"/>
    </xf>
    <xf numFmtId="1" fontId="6" fillId="0" borderId="17" xfId="0" applyNumberFormat="1" applyFont="1" applyBorder="1" applyAlignment="1" applyProtection="1">
      <alignment horizontal="center" vertical="center"/>
      <protection locked="0"/>
    </xf>
    <xf numFmtId="1" fontId="6" fillId="0" borderId="18" xfId="0" applyNumberFormat="1" applyFont="1" applyBorder="1" applyAlignment="1" applyProtection="1">
      <alignment horizontal="center" vertical="center"/>
      <protection locked="0"/>
    </xf>
    <xf numFmtId="1" fontId="6" fillId="0" borderId="19" xfId="0" applyNumberFormat="1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O34"/>
  <sheetViews>
    <sheetView topLeftCell="A10" workbookViewId="0">
      <selection activeCell="R27" sqref="R27"/>
    </sheetView>
  </sheetViews>
  <sheetFormatPr defaultRowHeight="14.5"/>
  <sheetData>
    <row r="2" spans="2:1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2:1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2:15" ht="15.5">
      <c r="B4" s="2"/>
      <c r="C4" s="2"/>
      <c r="D4" s="2"/>
      <c r="E4" s="2"/>
      <c r="F4" s="2"/>
      <c r="G4" s="2"/>
      <c r="H4" s="2"/>
      <c r="I4" s="2"/>
      <c r="J4" s="2" t="s">
        <v>0</v>
      </c>
      <c r="K4" s="2"/>
      <c r="L4" s="2"/>
      <c r="M4" s="2"/>
      <c r="N4" s="3"/>
      <c r="O4" s="3"/>
    </row>
    <row r="5" spans="2:15" ht="15.5">
      <c r="B5" s="2" t="s">
        <v>1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3"/>
      <c r="O5" s="3"/>
    </row>
    <row r="6" spans="2:15">
      <c r="B6" s="2" t="s">
        <v>2</v>
      </c>
      <c r="C6" s="2"/>
      <c r="D6" s="4"/>
      <c r="E6" s="4"/>
      <c r="F6" s="4"/>
      <c r="G6" s="4"/>
      <c r="H6" s="2"/>
      <c r="I6" s="2"/>
      <c r="J6" s="30" t="s">
        <v>3</v>
      </c>
      <c r="K6" s="31"/>
      <c r="L6" s="31"/>
      <c r="M6" s="31"/>
      <c r="N6" s="1"/>
      <c r="O6" s="1"/>
    </row>
    <row r="7" spans="2:15">
      <c r="B7" s="2"/>
      <c r="C7" s="4"/>
      <c r="D7" s="4"/>
      <c r="E7" s="4"/>
      <c r="F7" s="4"/>
      <c r="G7" s="4"/>
      <c r="H7" s="2"/>
      <c r="I7" s="2"/>
      <c r="J7" s="2"/>
      <c r="K7" s="2"/>
      <c r="L7" s="2"/>
      <c r="M7" s="2"/>
      <c r="N7" s="1"/>
      <c r="O7" s="1"/>
    </row>
    <row r="8" spans="2:15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2:15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2:15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2:15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2:15">
      <c r="B12" s="6" t="s">
        <v>4</v>
      </c>
      <c r="C12" s="6" t="s">
        <v>5</v>
      </c>
      <c r="D12" s="6" t="s">
        <v>6</v>
      </c>
      <c r="E12" s="6" t="s">
        <v>7</v>
      </c>
      <c r="F12" s="6" t="s">
        <v>8</v>
      </c>
      <c r="G12" s="6" t="s">
        <v>9</v>
      </c>
      <c r="H12" s="6" t="s">
        <v>10</v>
      </c>
      <c r="I12" s="6" t="s">
        <v>11</v>
      </c>
      <c r="J12" s="6" t="s">
        <v>12</v>
      </c>
      <c r="K12" s="6" t="s">
        <v>13</v>
      </c>
      <c r="L12" s="6" t="s">
        <v>14</v>
      </c>
      <c r="M12" s="6" t="s">
        <v>15</v>
      </c>
      <c r="N12" s="7">
        <v>0.1</v>
      </c>
      <c r="O12" s="6" t="s">
        <v>16</v>
      </c>
    </row>
    <row r="13" spans="2:15">
      <c r="B13" s="6"/>
      <c r="C13" s="6"/>
      <c r="D13" s="6"/>
      <c r="E13" s="6"/>
      <c r="F13" s="6"/>
      <c r="G13" s="6"/>
      <c r="H13" s="6"/>
      <c r="I13" s="6" t="s">
        <v>17</v>
      </c>
      <c r="J13" s="6"/>
      <c r="K13" s="6" t="s">
        <v>18</v>
      </c>
      <c r="L13" s="6"/>
      <c r="M13" s="6"/>
      <c r="N13" s="6" t="s">
        <v>19</v>
      </c>
      <c r="O13" s="6" t="s">
        <v>20</v>
      </c>
    </row>
    <row r="14" spans="2:15">
      <c r="B14" s="6">
        <v>1</v>
      </c>
      <c r="C14" s="6">
        <v>3</v>
      </c>
      <c r="D14" s="6">
        <v>4</v>
      </c>
      <c r="E14" s="6">
        <v>5</v>
      </c>
      <c r="F14" s="6">
        <v>6</v>
      </c>
      <c r="G14" s="6">
        <v>9</v>
      </c>
      <c r="H14" s="6">
        <v>10</v>
      </c>
      <c r="I14" s="6">
        <v>11</v>
      </c>
      <c r="J14" s="6">
        <v>12</v>
      </c>
      <c r="K14" s="6">
        <v>13</v>
      </c>
      <c r="L14" s="6">
        <v>14</v>
      </c>
      <c r="M14" s="6">
        <v>15</v>
      </c>
      <c r="N14" s="6">
        <v>16</v>
      </c>
      <c r="O14" s="6">
        <v>17</v>
      </c>
    </row>
    <row r="15" spans="2:15">
      <c r="B15" s="6">
        <v>1</v>
      </c>
      <c r="C15" s="6" t="s">
        <v>21</v>
      </c>
      <c r="D15" s="6" t="s">
        <v>22</v>
      </c>
      <c r="E15" s="6">
        <v>16</v>
      </c>
      <c r="F15" s="6" t="s">
        <v>23</v>
      </c>
      <c r="G15" s="6">
        <v>5.74</v>
      </c>
      <c r="H15" s="6">
        <v>17697</v>
      </c>
      <c r="I15" s="6">
        <v>1</v>
      </c>
      <c r="J15" s="8">
        <f>H15*G15*I15</f>
        <v>101580.78</v>
      </c>
      <c r="K15" s="8">
        <f>J15*25%</f>
        <v>25395.195</v>
      </c>
      <c r="L15" s="6"/>
      <c r="M15" s="6"/>
      <c r="N15" s="8">
        <f>(J15+K15)*10%</f>
        <v>12697.597500000002</v>
      </c>
      <c r="O15" s="6">
        <f>N15+M15+L15+K15+J15</f>
        <v>139673.57250000001</v>
      </c>
    </row>
    <row r="16" spans="2:15">
      <c r="B16" s="6">
        <v>2</v>
      </c>
      <c r="C16" s="6" t="s">
        <v>24</v>
      </c>
      <c r="D16" s="6" t="s">
        <v>25</v>
      </c>
      <c r="E16" s="9">
        <v>3</v>
      </c>
      <c r="F16" s="9" t="s">
        <v>23</v>
      </c>
      <c r="G16" s="9">
        <v>4.75</v>
      </c>
      <c r="H16" s="6">
        <v>17697</v>
      </c>
      <c r="I16" s="6">
        <v>0.5</v>
      </c>
      <c r="J16" s="8">
        <f t="shared" ref="J16:J29" si="0">H16*G16*I16</f>
        <v>42030.375</v>
      </c>
      <c r="K16" s="8">
        <f t="shared" ref="K16:K23" si="1">J16*25%</f>
        <v>10507.59375</v>
      </c>
      <c r="L16" s="6"/>
      <c r="M16" s="6"/>
      <c r="N16" s="8">
        <f t="shared" ref="N16:N29" si="2">(J16+K16)*10%</f>
        <v>5253.796875</v>
      </c>
      <c r="O16" s="6">
        <f t="shared" ref="O16:O19" si="3">N16+M16+L16+K16+J16</f>
        <v>57791.765625</v>
      </c>
    </row>
    <row r="17" spans="2:15">
      <c r="B17" s="6">
        <v>3</v>
      </c>
      <c r="C17" s="6" t="s">
        <v>26</v>
      </c>
      <c r="D17" s="6" t="s">
        <v>22</v>
      </c>
      <c r="E17" s="9">
        <v>10</v>
      </c>
      <c r="F17" s="9" t="s">
        <v>23</v>
      </c>
      <c r="G17" s="9">
        <v>5.03</v>
      </c>
      <c r="H17" s="6">
        <v>17697</v>
      </c>
      <c r="I17" s="6">
        <v>0.5</v>
      </c>
      <c r="J17" s="8">
        <f t="shared" si="0"/>
        <v>44507.955000000002</v>
      </c>
      <c r="K17" s="8">
        <f t="shared" si="1"/>
        <v>11126.98875</v>
      </c>
      <c r="L17" s="6"/>
      <c r="M17" s="6"/>
      <c r="N17" s="8">
        <f t="shared" si="2"/>
        <v>5563.4943750000011</v>
      </c>
      <c r="O17" s="10">
        <f t="shared" si="3"/>
        <v>61198.438125000001</v>
      </c>
    </row>
    <row r="18" spans="2:15">
      <c r="B18" s="6">
        <v>4</v>
      </c>
      <c r="C18" s="6" t="s">
        <v>27</v>
      </c>
      <c r="D18" s="6" t="s">
        <v>22</v>
      </c>
      <c r="E18" s="9">
        <v>1.04</v>
      </c>
      <c r="F18" s="9" t="s">
        <v>28</v>
      </c>
      <c r="G18" s="9">
        <v>4.1399999999999997</v>
      </c>
      <c r="H18" s="6">
        <v>17697</v>
      </c>
      <c r="I18" s="6">
        <v>1</v>
      </c>
      <c r="J18" s="8">
        <f t="shared" si="0"/>
        <v>73265.579999999987</v>
      </c>
      <c r="K18" s="8">
        <f t="shared" si="1"/>
        <v>18316.394999999997</v>
      </c>
      <c r="L18" s="6"/>
      <c r="M18" s="6"/>
      <c r="N18" s="8">
        <f t="shared" si="2"/>
        <v>9158.1974999999984</v>
      </c>
      <c r="O18" s="6">
        <f t="shared" si="3"/>
        <v>100740.17249999999</v>
      </c>
    </row>
    <row r="19" spans="2:15">
      <c r="B19" s="6">
        <v>5</v>
      </c>
      <c r="C19" s="6" t="s">
        <v>29</v>
      </c>
      <c r="D19" s="6" t="s">
        <v>22</v>
      </c>
      <c r="E19" s="9">
        <v>39</v>
      </c>
      <c r="F19" s="9" t="s">
        <v>30</v>
      </c>
      <c r="G19" s="9">
        <v>4.1900000000000004</v>
      </c>
      <c r="H19" s="6">
        <v>17697</v>
      </c>
      <c r="I19" s="6">
        <v>0.5</v>
      </c>
      <c r="J19" s="8">
        <f t="shared" si="0"/>
        <v>37075.215000000004</v>
      </c>
      <c r="K19" s="8">
        <f t="shared" si="1"/>
        <v>9268.8037500000009</v>
      </c>
      <c r="L19" s="6"/>
      <c r="M19" s="6"/>
      <c r="N19" s="8">
        <f t="shared" si="2"/>
        <v>4634.4018750000005</v>
      </c>
      <c r="O19" s="6">
        <f t="shared" si="3"/>
        <v>50978.420625000006</v>
      </c>
    </row>
    <row r="20" spans="2:15">
      <c r="B20" s="6">
        <v>6</v>
      </c>
      <c r="C20" s="6" t="s">
        <v>31</v>
      </c>
      <c r="D20" s="6" t="s">
        <v>32</v>
      </c>
      <c r="E20" s="9">
        <v>4</v>
      </c>
      <c r="F20" s="9" t="s">
        <v>33</v>
      </c>
      <c r="G20" s="11">
        <v>3.43</v>
      </c>
      <c r="H20" s="6">
        <v>17697</v>
      </c>
      <c r="I20" s="6">
        <v>1</v>
      </c>
      <c r="J20" s="8">
        <f t="shared" si="0"/>
        <v>60700.710000000006</v>
      </c>
      <c r="K20" s="8">
        <v>0</v>
      </c>
      <c r="L20" s="6"/>
      <c r="M20" s="6"/>
      <c r="N20" s="8">
        <f t="shared" si="2"/>
        <v>6070.0710000000008</v>
      </c>
      <c r="O20" s="10">
        <f>N20+M20+L20+K20+J20</f>
        <v>66770.781000000003</v>
      </c>
    </row>
    <row r="21" spans="2:15">
      <c r="B21" s="6">
        <v>7</v>
      </c>
      <c r="C21" s="6" t="s">
        <v>34</v>
      </c>
      <c r="D21" s="6" t="s">
        <v>25</v>
      </c>
      <c r="E21" s="9">
        <v>3</v>
      </c>
      <c r="F21" s="9" t="s">
        <v>35</v>
      </c>
      <c r="G21" s="9">
        <v>3.45</v>
      </c>
      <c r="H21" s="6">
        <v>17697</v>
      </c>
      <c r="I21" s="6">
        <v>0.5</v>
      </c>
      <c r="J21" s="8">
        <f t="shared" si="0"/>
        <v>30527.325000000001</v>
      </c>
      <c r="K21" s="8">
        <f t="shared" si="1"/>
        <v>7631.8312500000002</v>
      </c>
      <c r="L21" s="6"/>
      <c r="M21" s="6"/>
      <c r="N21" s="8">
        <f t="shared" si="2"/>
        <v>3815.9156250000001</v>
      </c>
      <c r="O21" s="6">
        <f t="shared" ref="O21:O23" si="4">N21+M21+L21+K21+J21</f>
        <v>41975.071875000001</v>
      </c>
    </row>
    <row r="22" spans="2:15">
      <c r="B22" s="6">
        <v>9</v>
      </c>
      <c r="C22" s="6" t="s">
        <v>36</v>
      </c>
      <c r="D22" s="6" t="s">
        <v>37</v>
      </c>
      <c r="E22" s="9">
        <v>5.0999999999999996</v>
      </c>
      <c r="F22" s="9" t="s">
        <v>38</v>
      </c>
      <c r="G22" s="9">
        <v>3.08</v>
      </c>
      <c r="H22" s="6">
        <v>17697</v>
      </c>
      <c r="I22" s="6">
        <v>0.5</v>
      </c>
      <c r="J22" s="8">
        <f t="shared" si="0"/>
        <v>27253.38</v>
      </c>
      <c r="K22" s="8">
        <v>0</v>
      </c>
      <c r="L22" s="6"/>
      <c r="M22" s="6"/>
      <c r="N22" s="8">
        <f t="shared" si="2"/>
        <v>2725.3380000000002</v>
      </c>
      <c r="O22" s="6">
        <f t="shared" si="4"/>
        <v>29978.718000000001</v>
      </c>
    </row>
    <row r="23" spans="2:15">
      <c r="B23" s="6">
        <v>10</v>
      </c>
      <c r="C23" s="6" t="s">
        <v>39</v>
      </c>
      <c r="D23" s="6" t="s">
        <v>22</v>
      </c>
      <c r="E23" s="9">
        <v>1</v>
      </c>
      <c r="F23" s="9" t="s">
        <v>40</v>
      </c>
      <c r="G23" s="9">
        <v>4.1399999999999997</v>
      </c>
      <c r="H23" s="6">
        <v>17697</v>
      </c>
      <c r="I23" s="6">
        <v>0.5</v>
      </c>
      <c r="J23" s="8">
        <f t="shared" si="0"/>
        <v>36632.789999999994</v>
      </c>
      <c r="K23" s="8">
        <f t="shared" si="1"/>
        <v>9158.1974999999984</v>
      </c>
      <c r="L23" s="6">
        <v>1770</v>
      </c>
      <c r="M23" s="6"/>
      <c r="N23" s="8">
        <f t="shared" si="2"/>
        <v>4579.0987499999992</v>
      </c>
      <c r="O23" s="10">
        <f t="shared" si="4"/>
        <v>52140.086249999993</v>
      </c>
    </row>
    <row r="24" spans="2:15">
      <c r="B24" s="6">
        <v>11</v>
      </c>
      <c r="C24" s="6" t="s">
        <v>41</v>
      </c>
      <c r="D24" s="6"/>
      <c r="E24" s="6"/>
      <c r="F24" s="6" t="s">
        <v>42</v>
      </c>
      <c r="G24" s="6">
        <v>2.77</v>
      </c>
      <c r="H24" s="6">
        <v>17697</v>
      </c>
      <c r="I24" s="6">
        <v>3</v>
      </c>
      <c r="J24" s="8">
        <f t="shared" si="0"/>
        <v>147062.07</v>
      </c>
      <c r="K24" s="6"/>
      <c r="L24" s="6"/>
      <c r="M24" s="6">
        <v>44912</v>
      </c>
      <c r="N24" s="8">
        <f t="shared" si="2"/>
        <v>14706.207000000002</v>
      </c>
      <c r="O24" s="6">
        <f>N24+M24+L24+K24+J24</f>
        <v>206680.277</v>
      </c>
    </row>
    <row r="25" spans="2:15">
      <c r="B25" s="6">
        <v>12</v>
      </c>
      <c r="C25" s="6" t="s">
        <v>43</v>
      </c>
      <c r="D25" s="6"/>
      <c r="E25" s="6"/>
      <c r="F25" s="6" t="s">
        <v>44</v>
      </c>
      <c r="G25" s="6">
        <v>2.81</v>
      </c>
      <c r="H25" s="6">
        <v>17697</v>
      </c>
      <c r="I25" s="6">
        <v>1</v>
      </c>
      <c r="J25" s="8">
        <f t="shared" si="0"/>
        <v>49728.57</v>
      </c>
      <c r="K25" s="6"/>
      <c r="L25" s="6"/>
      <c r="M25" s="6"/>
      <c r="N25" s="8">
        <f t="shared" si="2"/>
        <v>4972.857</v>
      </c>
      <c r="O25" s="6">
        <f t="shared" ref="O25:O28" si="5">N25+M25+L25+K25+J25</f>
        <v>54701.426999999996</v>
      </c>
    </row>
    <row r="26" spans="2:15">
      <c r="B26" s="6">
        <v>13</v>
      </c>
      <c r="C26" s="6" t="s">
        <v>45</v>
      </c>
      <c r="D26" s="6"/>
      <c r="E26" s="6"/>
      <c r="F26" s="6" t="s">
        <v>42</v>
      </c>
      <c r="G26" s="6">
        <v>2.77</v>
      </c>
      <c r="H26" s="6">
        <v>17697</v>
      </c>
      <c r="I26" s="6">
        <v>4</v>
      </c>
      <c r="J26" s="8">
        <f t="shared" si="0"/>
        <v>196082.76</v>
      </c>
      <c r="K26" s="6"/>
      <c r="L26" s="6">
        <v>3539</v>
      </c>
      <c r="M26" s="6">
        <v>14157</v>
      </c>
      <c r="N26" s="8">
        <f t="shared" si="2"/>
        <v>19608.276000000002</v>
      </c>
      <c r="O26" s="6">
        <f t="shared" si="5"/>
        <v>233387.03600000002</v>
      </c>
    </row>
    <row r="27" spans="2:15">
      <c r="B27" s="6">
        <v>14</v>
      </c>
      <c r="C27" s="6" t="s">
        <v>46</v>
      </c>
      <c r="D27" s="6"/>
      <c r="E27" s="6"/>
      <c r="F27" s="6" t="s">
        <v>42</v>
      </c>
      <c r="G27" s="6">
        <v>2.77</v>
      </c>
      <c r="H27" s="6">
        <v>17697</v>
      </c>
      <c r="I27" s="6">
        <v>1</v>
      </c>
      <c r="J27" s="8">
        <f t="shared" si="0"/>
        <v>49020.69</v>
      </c>
      <c r="K27" s="6"/>
      <c r="L27" s="6"/>
      <c r="M27" s="6"/>
      <c r="N27" s="8">
        <f t="shared" si="2"/>
        <v>4902.0690000000004</v>
      </c>
      <c r="O27" s="6">
        <f t="shared" si="5"/>
        <v>53922.759000000005</v>
      </c>
    </row>
    <row r="28" spans="2:15">
      <c r="B28" s="6">
        <v>15</v>
      </c>
      <c r="C28" s="6" t="s">
        <v>47</v>
      </c>
      <c r="D28" s="6"/>
      <c r="E28" s="6"/>
      <c r="F28" s="6" t="s">
        <v>42</v>
      </c>
      <c r="G28" s="6">
        <v>2.77</v>
      </c>
      <c r="H28" s="6">
        <v>17697</v>
      </c>
      <c r="I28" s="6">
        <v>1</v>
      </c>
      <c r="J28" s="8">
        <f t="shared" si="0"/>
        <v>49020.69</v>
      </c>
      <c r="K28" s="6"/>
      <c r="L28" s="6"/>
      <c r="M28" s="6"/>
      <c r="N28" s="8">
        <f t="shared" si="2"/>
        <v>4902.0690000000004</v>
      </c>
      <c r="O28" s="6">
        <f t="shared" si="5"/>
        <v>53922.759000000005</v>
      </c>
    </row>
    <row r="29" spans="2:15">
      <c r="B29" s="6">
        <v>16</v>
      </c>
      <c r="C29" s="6" t="s">
        <v>48</v>
      </c>
      <c r="D29" s="6"/>
      <c r="E29" s="6"/>
      <c r="F29" s="6" t="s">
        <v>44</v>
      </c>
      <c r="G29" s="6">
        <v>2.81</v>
      </c>
      <c r="H29" s="6">
        <v>17697</v>
      </c>
      <c r="I29" s="6">
        <v>4</v>
      </c>
      <c r="J29" s="8">
        <f t="shared" si="0"/>
        <v>198914.28</v>
      </c>
      <c r="K29" s="6"/>
      <c r="L29" s="6"/>
      <c r="M29" s="6">
        <v>77512</v>
      </c>
      <c r="N29" s="8">
        <f t="shared" si="2"/>
        <v>19891.428</v>
      </c>
      <c r="O29" s="6">
        <f>N29+M29+L29+K29+J29</f>
        <v>296317.70799999998</v>
      </c>
    </row>
    <row r="30" spans="2:15">
      <c r="B30" s="12"/>
      <c r="C30" s="12" t="s">
        <v>49</v>
      </c>
      <c r="D30" s="12"/>
      <c r="E30" s="12"/>
      <c r="F30" s="12"/>
      <c r="G30" s="12"/>
      <c r="H30" s="12"/>
      <c r="I30" s="12">
        <f>SUM(I15:I29)</f>
        <v>20</v>
      </c>
      <c r="J30" s="12">
        <f t="shared" ref="J30" si="6">SUM(J15:J29)</f>
        <v>1143403.17</v>
      </c>
      <c r="K30" s="12">
        <f>SUM(K15:K29)</f>
        <v>91405.00499999999</v>
      </c>
      <c r="L30" s="12">
        <f t="shared" ref="L30:N30" si="7">SUM(L15:L29)</f>
        <v>5309</v>
      </c>
      <c r="M30" s="12">
        <f t="shared" si="7"/>
        <v>136581</v>
      </c>
      <c r="N30" s="12">
        <f t="shared" si="7"/>
        <v>123480.81750000002</v>
      </c>
      <c r="O30" s="12">
        <f>SUM(O15:O29)</f>
        <v>1500178.9925000002</v>
      </c>
    </row>
    <row r="31" spans="2:1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2:1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2:15">
      <c r="B33" s="1"/>
      <c r="C33" s="1"/>
      <c r="D33" s="1" t="s">
        <v>50</v>
      </c>
      <c r="E33" s="1"/>
      <c r="F33" s="1"/>
      <c r="G33" s="1"/>
      <c r="H33" s="1"/>
      <c r="I33" s="1"/>
      <c r="J33" s="1"/>
      <c r="K33" s="1"/>
      <c r="L33" s="1" t="s">
        <v>51</v>
      </c>
      <c r="M33" s="1"/>
      <c r="N33" s="1"/>
      <c r="O33" s="1" t="s">
        <v>52</v>
      </c>
    </row>
    <row r="34" spans="2:15">
      <c r="B34" s="1"/>
      <c r="C34" s="1"/>
      <c r="D34" s="1" t="s">
        <v>53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 t="s">
        <v>54</v>
      </c>
    </row>
  </sheetData>
  <mergeCells count="1">
    <mergeCell ref="J6:M6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AA30"/>
  <sheetViews>
    <sheetView tabSelected="1" topLeftCell="R4" workbookViewId="0">
      <selection activeCell="AF24" sqref="AF24"/>
    </sheetView>
  </sheetViews>
  <sheetFormatPr defaultRowHeight="14.5"/>
  <cols>
    <col min="4" max="4" width="8.7265625" customWidth="1"/>
    <col min="5" max="7" width="8.7265625" hidden="1" customWidth="1"/>
  </cols>
  <sheetData>
    <row r="3" spans="2:27">
      <c r="B3" s="5"/>
      <c r="C3" s="5"/>
      <c r="D3" s="5"/>
      <c r="E3" s="5"/>
      <c r="F3" s="5"/>
      <c r="G3" s="5"/>
      <c r="H3" s="5"/>
      <c r="I3" s="5"/>
      <c r="J3" s="13"/>
      <c r="K3" s="28"/>
      <c r="L3" s="29"/>
      <c r="M3" s="28"/>
      <c r="N3" s="28"/>
      <c r="O3" s="28"/>
      <c r="P3" s="28"/>
      <c r="Q3" s="28"/>
      <c r="R3" s="5"/>
      <c r="S3" s="5"/>
      <c r="T3" s="5"/>
      <c r="U3" s="5"/>
      <c r="V3" s="5"/>
      <c r="W3" s="5"/>
      <c r="X3" s="5"/>
      <c r="Y3" s="5"/>
      <c r="Z3" s="5"/>
      <c r="AA3" s="5"/>
    </row>
    <row r="4" spans="2:27">
      <c r="B4" s="5"/>
      <c r="I4" s="16" t="s">
        <v>55</v>
      </c>
      <c r="J4" s="16"/>
      <c r="K4" s="16"/>
      <c r="L4" s="16"/>
      <c r="M4" s="16"/>
      <c r="N4" s="16"/>
      <c r="O4" s="28"/>
      <c r="P4" s="28"/>
      <c r="Q4" s="28"/>
      <c r="R4" s="5"/>
      <c r="S4" s="5"/>
      <c r="T4" s="5"/>
      <c r="U4" s="5"/>
      <c r="V4" s="5"/>
      <c r="W4" s="5"/>
      <c r="X4" s="5"/>
      <c r="Y4" s="5"/>
      <c r="Z4" s="5"/>
      <c r="AA4" s="5"/>
    </row>
    <row r="5" spans="2:27">
      <c r="B5" s="5"/>
      <c r="I5" s="16"/>
      <c r="J5" s="16"/>
      <c r="K5" s="16"/>
      <c r="L5" s="16" t="s">
        <v>56</v>
      </c>
      <c r="M5" s="16"/>
      <c r="N5" s="16"/>
      <c r="O5" s="28"/>
      <c r="P5" s="28"/>
      <c r="Q5" s="28"/>
      <c r="R5" s="5"/>
      <c r="S5" s="5"/>
      <c r="T5" s="5"/>
      <c r="U5" s="5"/>
      <c r="V5" s="5"/>
      <c r="W5" s="5"/>
      <c r="X5" s="5"/>
      <c r="Y5" s="5"/>
      <c r="Z5" s="5"/>
      <c r="AA5" s="5"/>
    </row>
    <row r="6" spans="2:27" ht="15" thickBot="1">
      <c r="B6" s="5"/>
      <c r="C6" s="5"/>
      <c r="D6" s="5"/>
      <c r="E6" s="5"/>
      <c r="F6" s="5"/>
      <c r="G6" s="5"/>
      <c r="H6" s="5"/>
      <c r="I6" s="5"/>
      <c r="J6" s="13"/>
      <c r="K6" s="28"/>
      <c r="L6" s="29"/>
      <c r="M6" s="28"/>
      <c r="N6" s="28"/>
      <c r="O6" s="28"/>
      <c r="P6" s="28"/>
      <c r="Q6" s="28"/>
      <c r="R6" s="5"/>
      <c r="S6" s="5"/>
      <c r="T6" s="5"/>
      <c r="U6" s="5"/>
      <c r="V6" s="5"/>
      <c r="W6" s="5"/>
      <c r="X6" s="5"/>
      <c r="Y6" s="5"/>
      <c r="Z6" s="5"/>
      <c r="AA6" s="5"/>
    </row>
    <row r="7" spans="2:27" ht="39.5" customHeight="1">
      <c r="B7" s="32" t="s">
        <v>57</v>
      </c>
      <c r="C7" s="35" t="s">
        <v>58</v>
      </c>
      <c r="D7" s="35" t="s">
        <v>59</v>
      </c>
      <c r="E7" s="35" t="s">
        <v>60</v>
      </c>
      <c r="F7" s="35" t="s">
        <v>10</v>
      </c>
      <c r="G7" s="35" t="s">
        <v>61</v>
      </c>
      <c r="H7" s="18" t="s">
        <v>62</v>
      </c>
      <c r="I7" s="18" t="s">
        <v>63</v>
      </c>
      <c r="J7" s="38" t="s">
        <v>64</v>
      </c>
      <c r="K7" s="38"/>
      <c r="L7" s="38"/>
      <c r="M7" s="39" t="s">
        <v>63</v>
      </c>
      <c r="N7" s="39"/>
      <c r="O7" s="39"/>
      <c r="P7" s="71">
        <v>0.25</v>
      </c>
      <c r="Q7" s="68" t="s">
        <v>65</v>
      </c>
      <c r="R7" s="69"/>
      <c r="S7" s="69"/>
      <c r="T7" s="70"/>
      <c r="U7" s="45" t="s">
        <v>66</v>
      </c>
      <c r="V7" s="46"/>
      <c r="W7" s="57" t="s">
        <v>67</v>
      </c>
      <c r="X7" s="45" t="s">
        <v>68</v>
      </c>
      <c r="Y7" s="46"/>
      <c r="Z7" s="60" t="s">
        <v>69</v>
      </c>
      <c r="AA7" s="63" t="s">
        <v>70</v>
      </c>
    </row>
    <row r="8" spans="2:27" ht="14.5" customHeight="1">
      <c r="B8" s="33"/>
      <c r="C8" s="36"/>
      <c r="D8" s="36"/>
      <c r="E8" s="36"/>
      <c r="F8" s="36"/>
      <c r="G8" s="36"/>
      <c r="H8" s="40" t="s">
        <v>71</v>
      </c>
      <c r="I8" s="40" t="s">
        <v>71</v>
      </c>
      <c r="J8" s="43" t="s">
        <v>72</v>
      </c>
      <c r="K8" s="44" t="s">
        <v>73</v>
      </c>
      <c r="L8" s="66" t="s">
        <v>74</v>
      </c>
      <c r="M8" s="67" t="s">
        <v>72</v>
      </c>
      <c r="N8" s="44" t="s">
        <v>73</v>
      </c>
      <c r="O8" s="44" t="s">
        <v>74</v>
      </c>
      <c r="P8" s="71"/>
      <c r="Q8" s="68"/>
      <c r="R8" s="74" t="s">
        <v>75</v>
      </c>
      <c r="S8" s="75"/>
      <c r="T8" s="76"/>
      <c r="U8" s="47" t="s">
        <v>76</v>
      </c>
      <c r="V8" s="48"/>
      <c r="W8" s="58"/>
      <c r="X8" s="51" t="s">
        <v>77</v>
      </c>
      <c r="Y8" s="51" t="s">
        <v>78</v>
      </c>
      <c r="Z8" s="61"/>
      <c r="AA8" s="64"/>
    </row>
    <row r="9" spans="2:27">
      <c r="B9" s="33"/>
      <c r="C9" s="36"/>
      <c r="D9" s="36"/>
      <c r="E9" s="36"/>
      <c r="F9" s="36"/>
      <c r="G9" s="36"/>
      <c r="H9" s="41"/>
      <c r="I9" s="41"/>
      <c r="J9" s="43"/>
      <c r="K9" s="44"/>
      <c r="L9" s="66"/>
      <c r="M9" s="67"/>
      <c r="N9" s="44"/>
      <c r="O9" s="44"/>
      <c r="P9" s="71"/>
      <c r="Q9" s="68"/>
      <c r="R9" s="77"/>
      <c r="S9" s="78"/>
      <c r="T9" s="79"/>
      <c r="U9" s="49"/>
      <c r="V9" s="50"/>
      <c r="W9" s="58"/>
      <c r="X9" s="52"/>
      <c r="Y9" s="52"/>
      <c r="Z9" s="61"/>
      <c r="AA9" s="64"/>
    </row>
    <row r="10" spans="2:27">
      <c r="B10" s="33"/>
      <c r="C10" s="36"/>
      <c r="D10" s="36"/>
      <c r="E10" s="36"/>
      <c r="F10" s="36"/>
      <c r="G10" s="36"/>
      <c r="H10" s="41"/>
      <c r="I10" s="41"/>
      <c r="J10" s="43"/>
      <c r="K10" s="44"/>
      <c r="L10" s="66"/>
      <c r="M10" s="67"/>
      <c r="N10" s="44"/>
      <c r="O10" s="44"/>
      <c r="P10" s="71"/>
      <c r="Q10" s="68"/>
      <c r="R10" s="54" t="s">
        <v>72</v>
      </c>
      <c r="S10" s="54" t="s">
        <v>73</v>
      </c>
      <c r="T10" s="54" t="s">
        <v>74</v>
      </c>
      <c r="U10" s="19"/>
      <c r="V10" s="19"/>
      <c r="W10" s="58"/>
      <c r="X10" s="52"/>
      <c r="Y10" s="52"/>
      <c r="Z10" s="61"/>
      <c r="AA10" s="64"/>
    </row>
    <row r="11" spans="2:27">
      <c r="B11" s="33"/>
      <c r="C11" s="36"/>
      <c r="D11" s="36"/>
      <c r="E11" s="36"/>
      <c r="F11" s="36"/>
      <c r="G11" s="36"/>
      <c r="H11" s="41"/>
      <c r="I11" s="41"/>
      <c r="J11" s="43"/>
      <c r="K11" s="44"/>
      <c r="L11" s="66"/>
      <c r="M11" s="67"/>
      <c r="N11" s="44"/>
      <c r="O11" s="44"/>
      <c r="P11" s="71"/>
      <c r="Q11" s="68"/>
      <c r="R11" s="55"/>
      <c r="S11" s="55"/>
      <c r="T11" s="55"/>
      <c r="U11" s="72" t="s">
        <v>72</v>
      </c>
      <c r="V11" s="72" t="s">
        <v>79</v>
      </c>
      <c r="W11" s="58"/>
      <c r="X11" s="52"/>
      <c r="Y11" s="52"/>
      <c r="Z11" s="61"/>
      <c r="AA11" s="64"/>
    </row>
    <row r="12" spans="2:27">
      <c r="B12" s="34"/>
      <c r="C12" s="37"/>
      <c r="D12" s="37"/>
      <c r="E12" s="37"/>
      <c r="F12" s="37"/>
      <c r="G12" s="37"/>
      <c r="H12" s="42"/>
      <c r="I12" s="42"/>
      <c r="J12" s="43"/>
      <c r="K12" s="44"/>
      <c r="L12" s="66"/>
      <c r="M12" s="67"/>
      <c r="N12" s="44"/>
      <c r="O12" s="44"/>
      <c r="P12" s="71"/>
      <c r="Q12" s="68"/>
      <c r="R12" s="56"/>
      <c r="S12" s="56"/>
      <c r="T12" s="56"/>
      <c r="U12" s="73"/>
      <c r="V12" s="73"/>
      <c r="W12" s="59"/>
      <c r="X12" s="53"/>
      <c r="Y12" s="53"/>
      <c r="Z12" s="62"/>
      <c r="AA12" s="65"/>
    </row>
    <row r="13" spans="2:27">
      <c r="B13" s="20">
        <v>1</v>
      </c>
      <c r="C13" s="20">
        <v>5</v>
      </c>
      <c r="D13" s="21">
        <v>6</v>
      </c>
      <c r="E13" s="20">
        <v>7</v>
      </c>
      <c r="F13" s="21">
        <v>8</v>
      </c>
      <c r="G13" s="20">
        <v>9</v>
      </c>
      <c r="H13" s="21">
        <v>10</v>
      </c>
      <c r="I13" s="20">
        <v>11</v>
      </c>
      <c r="J13" s="21">
        <v>12</v>
      </c>
      <c r="K13" s="20">
        <v>13</v>
      </c>
      <c r="L13" s="21">
        <v>14</v>
      </c>
      <c r="M13" s="20">
        <v>15</v>
      </c>
      <c r="N13" s="21">
        <v>16</v>
      </c>
      <c r="O13" s="20">
        <v>17</v>
      </c>
      <c r="P13" s="21">
        <v>18</v>
      </c>
      <c r="Q13" s="20">
        <v>19</v>
      </c>
      <c r="R13" s="20">
        <v>23</v>
      </c>
      <c r="S13" s="21">
        <v>24</v>
      </c>
      <c r="T13" s="20">
        <v>25</v>
      </c>
      <c r="U13" s="21">
        <v>26</v>
      </c>
      <c r="V13" s="20">
        <v>27</v>
      </c>
      <c r="W13" s="20">
        <v>37</v>
      </c>
      <c r="X13" s="21">
        <v>38</v>
      </c>
      <c r="Y13" s="20">
        <v>39</v>
      </c>
      <c r="Z13" s="21">
        <v>40</v>
      </c>
      <c r="AA13" s="20">
        <v>41</v>
      </c>
    </row>
    <row r="14" spans="2:27">
      <c r="B14" s="14">
        <v>1</v>
      </c>
      <c r="C14" s="14" t="s">
        <v>80</v>
      </c>
      <c r="D14" s="14">
        <v>16</v>
      </c>
      <c r="E14" s="14">
        <v>5.03</v>
      </c>
      <c r="F14" s="14">
        <v>17697</v>
      </c>
      <c r="G14" s="22">
        <f>E14*F14</f>
        <v>89015.91</v>
      </c>
      <c r="H14" s="14"/>
      <c r="I14" s="22">
        <v>0</v>
      </c>
      <c r="J14" s="23">
        <v>3</v>
      </c>
      <c r="K14" s="14">
        <v>9</v>
      </c>
      <c r="L14" s="15"/>
      <c r="M14" s="22">
        <f t="shared" ref="M14:M24" si="0">G14/18*J14</f>
        <v>14835.985000000001</v>
      </c>
      <c r="N14" s="22">
        <f t="shared" ref="N14:N24" si="1">G14/18*K14</f>
        <v>44507.955000000002</v>
      </c>
      <c r="O14" s="14">
        <v>0</v>
      </c>
      <c r="P14" s="22">
        <f t="shared" ref="P14:P24" si="2">(O14+N14+M14+I14)*25%</f>
        <v>14835.985000000001</v>
      </c>
      <c r="Q14" s="22">
        <f t="shared" ref="Q14:Q24" si="3">(P14+O14+N14+M14+I14)*10%</f>
        <v>7417.9925000000003</v>
      </c>
      <c r="R14" s="14"/>
      <c r="S14" s="14"/>
      <c r="T14" s="14"/>
      <c r="U14" s="14"/>
      <c r="V14" s="14"/>
      <c r="W14" s="14">
        <v>22254</v>
      </c>
      <c r="X14" s="14"/>
      <c r="Y14" s="14"/>
      <c r="Z14" s="14">
        <f>+W14</f>
        <v>22254</v>
      </c>
      <c r="AA14" s="22">
        <f>Y14+X14+W14+V14+U14+T14+S14+R14+Q14+P14+O14+N14+M14+I14</f>
        <v>103851.9175</v>
      </c>
    </row>
    <row r="15" spans="2:27">
      <c r="B15" s="14">
        <v>2</v>
      </c>
      <c r="C15" s="14" t="s">
        <v>80</v>
      </c>
      <c r="D15" s="14">
        <v>38</v>
      </c>
      <c r="E15" s="14">
        <v>5.2</v>
      </c>
      <c r="F15" s="14">
        <v>17697</v>
      </c>
      <c r="G15" s="22">
        <f t="shared" ref="G15:G24" si="4">E15*F15</f>
        <v>92024.400000000009</v>
      </c>
      <c r="H15" s="14"/>
      <c r="I15" s="22">
        <v>0</v>
      </c>
      <c r="J15" s="23"/>
      <c r="K15" s="14">
        <v>26</v>
      </c>
      <c r="L15" s="15"/>
      <c r="M15" s="22">
        <f t="shared" si="0"/>
        <v>0</v>
      </c>
      <c r="N15" s="22">
        <f t="shared" si="1"/>
        <v>132924.13333333336</v>
      </c>
      <c r="O15" s="14">
        <v>0</v>
      </c>
      <c r="P15" s="22">
        <f t="shared" si="2"/>
        <v>33231.03333333334</v>
      </c>
      <c r="Q15" s="22">
        <f t="shared" si="3"/>
        <v>16615.51666666667</v>
      </c>
      <c r="R15" s="14"/>
      <c r="S15" s="14">
        <v>2048</v>
      </c>
      <c r="T15" s="14"/>
      <c r="U15" s="14"/>
      <c r="V15" s="14">
        <v>0</v>
      </c>
      <c r="W15" s="14">
        <v>49847</v>
      </c>
      <c r="X15" s="14"/>
      <c r="Y15" s="14"/>
      <c r="Z15" s="14">
        <f t="shared" ref="Z15:Z24" si="5">+W15</f>
        <v>49847</v>
      </c>
      <c r="AA15" s="22">
        <f t="shared" ref="AA15:AA24" si="6">Y15+X15+W15+V15+U15+T15+S15+R15+Q15+P15+O15+N15+M15+I15</f>
        <v>234665.68333333335</v>
      </c>
    </row>
    <row r="16" spans="2:27">
      <c r="B16" s="14">
        <v>3</v>
      </c>
      <c r="C16" s="14" t="s">
        <v>80</v>
      </c>
      <c r="D16" s="14">
        <v>38</v>
      </c>
      <c r="E16" s="14">
        <v>5.2</v>
      </c>
      <c r="F16" s="14">
        <v>17697</v>
      </c>
      <c r="G16" s="22">
        <f t="shared" si="4"/>
        <v>92024.400000000009</v>
      </c>
      <c r="H16" s="14">
        <v>2</v>
      </c>
      <c r="I16" s="22">
        <f>G16/24*H16</f>
        <v>7668.7000000000007</v>
      </c>
      <c r="J16" s="23">
        <v>8</v>
      </c>
      <c r="K16" s="14">
        <v>13</v>
      </c>
      <c r="L16" s="15"/>
      <c r="M16" s="22">
        <f t="shared" si="0"/>
        <v>40899.733333333337</v>
      </c>
      <c r="N16" s="22">
        <f t="shared" si="1"/>
        <v>66462.06666666668</v>
      </c>
      <c r="O16" s="14">
        <v>0</v>
      </c>
      <c r="P16" s="22">
        <f t="shared" si="2"/>
        <v>28757.625000000004</v>
      </c>
      <c r="Q16" s="22">
        <f t="shared" si="3"/>
        <v>14378.812500000004</v>
      </c>
      <c r="R16" s="14">
        <v>984</v>
      </c>
      <c r="S16" s="14">
        <v>1106</v>
      </c>
      <c r="T16" s="14"/>
      <c r="U16" s="14"/>
      <c r="V16" s="14"/>
      <c r="W16" s="14">
        <v>40261</v>
      </c>
      <c r="X16" s="14"/>
      <c r="Y16" s="14"/>
      <c r="Z16" s="14">
        <f t="shared" si="5"/>
        <v>40261</v>
      </c>
      <c r="AA16" s="22">
        <f t="shared" si="6"/>
        <v>200517.93750000003</v>
      </c>
    </row>
    <row r="17" spans="2:27">
      <c r="B17" s="14">
        <v>4</v>
      </c>
      <c r="C17" s="14" t="s">
        <v>81</v>
      </c>
      <c r="D17" s="14">
        <v>1</v>
      </c>
      <c r="E17" s="14">
        <v>4.0999999999999996</v>
      </c>
      <c r="F17" s="14">
        <v>17697</v>
      </c>
      <c r="G17" s="22">
        <f t="shared" si="4"/>
        <v>72557.7</v>
      </c>
      <c r="H17" s="14"/>
      <c r="I17" s="22">
        <f t="shared" ref="I17:I24" si="7">G17/24*H17</f>
        <v>0</v>
      </c>
      <c r="J17" s="23"/>
      <c r="K17" s="14">
        <v>12</v>
      </c>
      <c r="L17" s="15"/>
      <c r="M17" s="22">
        <f t="shared" si="0"/>
        <v>0</v>
      </c>
      <c r="N17" s="22">
        <f t="shared" si="1"/>
        <v>48371.799999999996</v>
      </c>
      <c r="O17" s="14">
        <v>0</v>
      </c>
      <c r="P17" s="22">
        <f t="shared" si="2"/>
        <v>12092.949999999999</v>
      </c>
      <c r="Q17" s="22">
        <f t="shared" si="3"/>
        <v>6046.4749999999995</v>
      </c>
      <c r="R17" s="14">
        <v>1178</v>
      </c>
      <c r="S17" s="14"/>
      <c r="T17" s="14"/>
      <c r="U17" s="14">
        <v>0</v>
      </c>
      <c r="V17" s="14">
        <v>2654</v>
      </c>
      <c r="W17" s="14">
        <v>16628</v>
      </c>
      <c r="X17" s="14"/>
      <c r="Y17" s="14"/>
      <c r="Z17" s="14">
        <f t="shared" si="5"/>
        <v>16628</v>
      </c>
      <c r="AA17" s="22">
        <f t="shared" si="6"/>
        <v>86971.224999999991</v>
      </c>
    </row>
    <row r="18" spans="2:27">
      <c r="B18" s="14">
        <v>5</v>
      </c>
      <c r="C18" s="14" t="s">
        <v>81</v>
      </c>
      <c r="D18" s="14">
        <v>1</v>
      </c>
      <c r="E18" s="14">
        <v>4.0999999999999996</v>
      </c>
      <c r="F18" s="14">
        <v>17697</v>
      </c>
      <c r="G18" s="22">
        <f t="shared" si="4"/>
        <v>72557.7</v>
      </c>
      <c r="H18" s="14"/>
      <c r="I18" s="22">
        <f t="shared" si="7"/>
        <v>0</v>
      </c>
      <c r="J18" s="23">
        <v>30</v>
      </c>
      <c r="K18" s="14"/>
      <c r="L18" s="15"/>
      <c r="M18" s="22">
        <f t="shared" si="0"/>
        <v>120929.5</v>
      </c>
      <c r="N18" s="22">
        <f t="shared" si="1"/>
        <v>0</v>
      </c>
      <c r="O18" s="14">
        <v>0</v>
      </c>
      <c r="P18" s="22">
        <f t="shared" si="2"/>
        <v>30232.375</v>
      </c>
      <c r="Q18" s="22">
        <f t="shared" si="3"/>
        <v>15116.1875</v>
      </c>
      <c r="R18" s="14">
        <v>2091</v>
      </c>
      <c r="S18" s="14"/>
      <c r="T18" s="14"/>
      <c r="U18" s="14">
        <v>4424</v>
      </c>
      <c r="V18" s="14"/>
      <c r="W18" s="14">
        <v>45349</v>
      </c>
      <c r="X18" s="14"/>
      <c r="Y18" s="14"/>
      <c r="Z18" s="14">
        <f t="shared" si="5"/>
        <v>45349</v>
      </c>
      <c r="AA18" s="22">
        <f t="shared" si="6"/>
        <v>218142.0625</v>
      </c>
    </row>
    <row r="19" spans="2:27">
      <c r="B19" s="14">
        <v>6</v>
      </c>
      <c r="C19" s="14" t="s">
        <v>82</v>
      </c>
      <c r="D19" s="14">
        <v>3</v>
      </c>
      <c r="E19" s="14">
        <v>3.45</v>
      </c>
      <c r="F19" s="14">
        <v>17697</v>
      </c>
      <c r="G19" s="22">
        <f t="shared" si="4"/>
        <v>61054.65</v>
      </c>
      <c r="H19" s="14"/>
      <c r="I19" s="22">
        <f t="shared" si="7"/>
        <v>0</v>
      </c>
      <c r="J19" s="23">
        <v>10</v>
      </c>
      <c r="K19" s="14">
        <v>10</v>
      </c>
      <c r="L19" s="15"/>
      <c r="M19" s="22">
        <f t="shared" si="0"/>
        <v>33919.25</v>
      </c>
      <c r="N19" s="22">
        <f t="shared" si="1"/>
        <v>33919.25</v>
      </c>
      <c r="O19" s="14">
        <v>0</v>
      </c>
      <c r="P19" s="22">
        <f t="shared" si="2"/>
        <v>16959.625</v>
      </c>
      <c r="Q19" s="22">
        <f t="shared" si="3"/>
        <v>8479.8125</v>
      </c>
      <c r="R19" s="14"/>
      <c r="S19" s="14"/>
      <c r="T19" s="14"/>
      <c r="U19" s="14"/>
      <c r="V19" s="14">
        <v>2654</v>
      </c>
      <c r="W19" s="14">
        <v>25439</v>
      </c>
      <c r="X19" s="14"/>
      <c r="Y19" s="14"/>
      <c r="Z19" s="14">
        <f t="shared" si="5"/>
        <v>25439</v>
      </c>
      <c r="AA19" s="22">
        <f t="shared" si="6"/>
        <v>121370.9375</v>
      </c>
    </row>
    <row r="20" spans="2:27">
      <c r="B20" s="14">
        <v>7</v>
      </c>
      <c r="C20" s="14" t="s">
        <v>83</v>
      </c>
      <c r="D20" s="14">
        <v>10</v>
      </c>
      <c r="E20" s="14">
        <v>4.03</v>
      </c>
      <c r="F20" s="14">
        <v>17697</v>
      </c>
      <c r="G20" s="22">
        <f t="shared" si="4"/>
        <v>71318.91</v>
      </c>
      <c r="H20" s="14"/>
      <c r="I20" s="22">
        <f t="shared" si="7"/>
        <v>0</v>
      </c>
      <c r="J20" s="23"/>
      <c r="K20" s="14">
        <v>17</v>
      </c>
      <c r="L20" s="15"/>
      <c r="M20" s="22">
        <f t="shared" si="0"/>
        <v>0</v>
      </c>
      <c r="N20" s="22">
        <f t="shared" si="1"/>
        <v>67356.748333333337</v>
      </c>
      <c r="O20" s="14">
        <v>0</v>
      </c>
      <c r="P20" s="22">
        <f t="shared" si="2"/>
        <v>16839.187083333334</v>
      </c>
      <c r="Q20" s="22">
        <f t="shared" si="3"/>
        <v>8419.5935416666671</v>
      </c>
      <c r="R20" s="14"/>
      <c r="S20" s="14">
        <v>1944</v>
      </c>
      <c r="T20" s="14"/>
      <c r="U20" s="14"/>
      <c r="V20" s="14">
        <v>2654</v>
      </c>
      <c r="W20" s="14">
        <v>25259</v>
      </c>
      <c r="X20" s="14"/>
      <c r="Y20" s="14"/>
      <c r="Z20" s="14">
        <f t="shared" si="5"/>
        <v>25259</v>
      </c>
      <c r="AA20" s="22">
        <f t="shared" si="6"/>
        <v>122472.52895833334</v>
      </c>
    </row>
    <row r="21" spans="2:27">
      <c r="B21" s="14">
        <v>8</v>
      </c>
      <c r="C21" s="14" t="s">
        <v>82</v>
      </c>
      <c r="D21" s="14">
        <v>7.3</v>
      </c>
      <c r="E21" s="14">
        <v>3.97</v>
      </c>
      <c r="F21" s="14">
        <v>17697</v>
      </c>
      <c r="G21" s="22">
        <f t="shared" si="4"/>
        <v>70257.09</v>
      </c>
      <c r="H21" s="14">
        <v>24</v>
      </c>
      <c r="I21" s="22">
        <f t="shared" si="7"/>
        <v>70257.09</v>
      </c>
      <c r="J21" s="23">
        <v>4</v>
      </c>
      <c r="K21" s="14">
        <v>4</v>
      </c>
      <c r="L21" s="15"/>
      <c r="M21" s="22">
        <f t="shared" si="0"/>
        <v>15612.686666666666</v>
      </c>
      <c r="N21" s="22">
        <f t="shared" si="1"/>
        <v>15612.686666666666</v>
      </c>
      <c r="O21" s="14">
        <v>0</v>
      </c>
      <c r="P21" s="22">
        <f t="shared" si="2"/>
        <v>25370.615833333333</v>
      </c>
      <c r="Q21" s="22">
        <f t="shared" si="3"/>
        <v>12685.307916666667</v>
      </c>
      <c r="R21" s="14"/>
      <c r="S21" s="14"/>
      <c r="T21" s="14"/>
      <c r="U21" s="14"/>
      <c r="V21" s="14"/>
      <c r="W21" s="14">
        <v>13173</v>
      </c>
      <c r="X21" s="14"/>
      <c r="Y21" s="14"/>
      <c r="Z21" s="14">
        <f t="shared" si="5"/>
        <v>13173</v>
      </c>
      <c r="AA21" s="22">
        <f t="shared" si="6"/>
        <v>152711.38708333333</v>
      </c>
    </row>
    <row r="22" spans="2:27">
      <c r="B22" s="14">
        <v>9</v>
      </c>
      <c r="C22" s="14" t="s">
        <v>82</v>
      </c>
      <c r="D22" s="14" t="s">
        <v>84</v>
      </c>
      <c r="E22" s="14">
        <v>3.32</v>
      </c>
      <c r="F22" s="14">
        <v>17697</v>
      </c>
      <c r="G22" s="22">
        <f t="shared" si="4"/>
        <v>58754.039999999994</v>
      </c>
      <c r="H22" s="14"/>
      <c r="I22" s="22">
        <f t="shared" si="7"/>
        <v>0</v>
      </c>
      <c r="J22" s="23">
        <v>18</v>
      </c>
      <c r="K22" s="14">
        <v>0</v>
      </c>
      <c r="L22" s="15"/>
      <c r="M22" s="22">
        <f t="shared" si="0"/>
        <v>58754.039999999994</v>
      </c>
      <c r="N22" s="22">
        <f t="shared" si="1"/>
        <v>0</v>
      </c>
      <c r="O22" s="14">
        <v>0</v>
      </c>
      <c r="P22" s="22">
        <f t="shared" si="2"/>
        <v>14688.509999999998</v>
      </c>
      <c r="Q22" s="22">
        <f t="shared" si="3"/>
        <v>7344.2549999999992</v>
      </c>
      <c r="R22" s="14"/>
      <c r="S22" s="14">
        <v>861</v>
      </c>
      <c r="T22" s="14"/>
      <c r="U22" s="14">
        <v>2212</v>
      </c>
      <c r="V22" s="14"/>
      <c r="W22" s="14">
        <v>22033</v>
      </c>
      <c r="X22" s="14"/>
      <c r="Y22" s="14"/>
      <c r="Z22" s="14">
        <f t="shared" si="5"/>
        <v>22033</v>
      </c>
      <c r="AA22" s="22">
        <f t="shared" si="6"/>
        <v>105892.80499999999</v>
      </c>
    </row>
    <row r="23" spans="2:27">
      <c r="B23" s="14">
        <v>10</v>
      </c>
      <c r="C23" s="14" t="s">
        <v>82</v>
      </c>
      <c r="D23" s="14" t="s">
        <v>84</v>
      </c>
      <c r="E23" s="14">
        <v>3.32</v>
      </c>
      <c r="F23" s="14">
        <v>17697</v>
      </c>
      <c r="G23" s="22">
        <f t="shared" si="4"/>
        <v>58754.039999999994</v>
      </c>
      <c r="H23" s="14">
        <v>0</v>
      </c>
      <c r="I23" s="22">
        <f t="shared" si="7"/>
        <v>0</v>
      </c>
      <c r="J23" s="23">
        <v>25</v>
      </c>
      <c r="K23" s="14">
        <v>0</v>
      </c>
      <c r="L23" s="15"/>
      <c r="M23" s="22">
        <f t="shared" si="0"/>
        <v>81602.833333333314</v>
      </c>
      <c r="N23" s="22">
        <f t="shared" si="1"/>
        <v>0</v>
      </c>
      <c r="O23" s="14">
        <v>0</v>
      </c>
      <c r="P23" s="22">
        <f t="shared" si="2"/>
        <v>20400.708333333328</v>
      </c>
      <c r="Q23" s="22">
        <f t="shared" si="3"/>
        <v>10200.354166666664</v>
      </c>
      <c r="R23" s="14">
        <v>1722</v>
      </c>
      <c r="S23" s="14"/>
      <c r="T23" s="14"/>
      <c r="U23" s="14">
        <v>2212</v>
      </c>
      <c r="V23" s="14"/>
      <c r="W23" s="14">
        <v>30601</v>
      </c>
      <c r="X23" s="14"/>
      <c r="Y23" s="14"/>
      <c r="Z23" s="14">
        <f t="shared" si="5"/>
        <v>30601</v>
      </c>
      <c r="AA23" s="22">
        <f t="shared" si="6"/>
        <v>146738.89583333331</v>
      </c>
    </row>
    <row r="24" spans="2:27">
      <c r="B24" s="14">
        <v>11</v>
      </c>
      <c r="C24" s="14" t="s">
        <v>82</v>
      </c>
      <c r="D24" s="24" t="s">
        <v>85</v>
      </c>
      <c r="E24" s="14">
        <v>3.53</v>
      </c>
      <c r="F24" s="14">
        <v>17697</v>
      </c>
      <c r="G24" s="22">
        <f t="shared" si="4"/>
        <v>62470.409999999996</v>
      </c>
      <c r="H24" s="14">
        <v>0</v>
      </c>
      <c r="I24" s="22">
        <f t="shared" si="7"/>
        <v>0</v>
      </c>
      <c r="J24" s="23">
        <v>0</v>
      </c>
      <c r="K24" s="14">
        <v>9</v>
      </c>
      <c r="L24" s="15"/>
      <c r="M24" s="22">
        <f t="shared" si="0"/>
        <v>0</v>
      </c>
      <c r="N24" s="22">
        <f t="shared" si="1"/>
        <v>31235.204999999994</v>
      </c>
      <c r="O24" s="14">
        <v>1</v>
      </c>
      <c r="P24" s="22">
        <f t="shared" si="2"/>
        <v>7809.0512499999986</v>
      </c>
      <c r="Q24" s="22">
        <f t="shared" si="3"/>
        <v>3904.5256249999993</v>
      </c>
      <c r="R24" s="14"/>
      <c r="S24" s="14"/>
      <c r="T24" s="14"/>
      <c r="U24" s="14"/>
      <c r="V24" s="14"/>
      <c r="W24" s="14">
        <v>13605</v>
      </c>
      <c r="X24" s="14"/>
      <c r="Y24" s="14"/>
      <c r="Z24" s="14">
        <f t="shared" si="5"/>
        <v>13605</v>
      </c>
      <c r="AA24" s="22">
        <f t="shared" si="6"/>
        <v>56554.781874999993</v>
      </c>
    </row>
    <row r="25" spans="2:27">
      <c r="B25" s="25"/>
      <c r="C25" s="25"/>
      <c r="D25" s="25"/>
      <c r="E25" s="25"/>
      <c r="F25" s="25"/>
      <c r="G25" s="26">
        <f>SUM(G14:G21)</f>
        <v>620810.76</v>
      </c>
      <c r="H25" s="25">
        <f>SUM(H14:H21)</f>
        <v>26</v>
      </c>
      <c r="I25" s="26">
        <f>SUM(I14:I21)</f>
        <v>77925.789999999994</v>
      </c>
      <c r="J25" s="25">
        <f t="shared" ref="J25:AA25" si="8">SUM(J14:J24)</f>
        <v>98</v>
      </c>
      <c r="K25" s="25">
        <f t="shared" si="8"/>
        <v>100</v>
      </c>
      <c r="L25" s="25">
        <f t="shared" si="8"/>
        <v>0</v>
      </c>
      <c r="M25" s="25">
        <f t="shared" si="8"/>
        <v>366554.02833333332</v>
      </c>
      <c r="N25" s="25">
        <f t="shared" si="8"/>
        <v>440389.84500000009</v>
      </c>
      <c r="O25" s="25">
        <f t="shared" si="8"/>
        <v>1</v>
      </c>
      <c r="P25" s="25">
        <f t="shared" si="8"/>
        <v>221217.6658333333</v>
      </c>
      <c r="Q25" s="25">
        <f t="shared" si="8"/>
        <v>110608.83291666665</v>
      </c>
      <c r="R25" s="25">
        <f t="shared" si="8"/>
        <v>5975</v>
      </c>
      <c r="S25" s="25">
        <f t="shared" si="8"/>
        <v>5959</v>
      </c>
      <c r="T25" s="25">
        <f t="shared" si="8"/>
        <v>0</v>
      </c>
      <c r="U25" s="25">
        <f t="shared" si="8"/>
        <v>8848</v>
      </c>
      <c r="V25" s="25">
        <f t="shared" si="8"/>
        <v>7962</v>
      </c>
      <c r="W25" s="25">
        <f t="shared" si="8"/>
        <v>304449</v>
      </c>
      <c r="X25" s="25">
        <f t="shared" si="8"/>
        <v>0</v>
      </c>
      <c r="Y25" s="25">
        <f t="shared" si="8"/>
        <v>0</v>
      </c>
      <c r="Z25" s="25">
        <f t="shared" si="8"/>
        <v>304449</v>
      </c>
      <c r="AA25" s="25">
        <f t="shared" si="8"/>
        <v>1549890.1620833331</v>
      </c>
    </row>
    <row r="26" spans="2:27">
      <c r="B26" s="5"/>
      <c r="C26" s="5"/>
      <c r="D26" s="5"/>
      <c r="E26" s="5"/>
      <c r="F26" s="5"/>
      <c r="G26" s="5"/>
      <c r="H26" s="5"/>
      <c r="I26" s="5"/>
      <c r="J26" s="13"/>
      <c r="K26" s="5"/>
      <c r="L26" s="17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</row>
    <row r="27" spans="2:27">
      <c r="B27" s="5"/>
      <c r="C27" s="5"/>
      <c r="D27" s="5"/>
      <c r="E27" s="5"/>
      <c r="F27" s="5"/>
      <c r="G27" s="5"/>
      <c r="H27" s="5"/>
      <c r="I27" s="5"/>
      <c r="J27" s="13"/>
      <c r="K27" s="5"/>
      <c r="L27" s="17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27"/>
    </row>
    <row r="28" spans="2:27">
      <c r="B28" s="5"/>
      <c r="C28" s="5"/>
      <c r="D28" s="5"/>
      <c r="E28" s="5"/>
      <c r="F28" s="5"/>
      <c r="G28" s="5"/>
      <c r="H28" s="5"/>
      <c r="I28" s="5" t="s">
        <v>86</v>
      </c>
      <c r="J28" s="13"/>
      <c r="K28" s="5"/>
      <c r="L28" s="17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</row>
    <row r="29" spans="2:27">
      <c r="B29" s="5"/>
      <c r="C29" s="5"/>
      <c r="D29" s="5"/>
      <c r="E29" s="5"/>
      <c r="F29" s="5"/>
      <c r="G29" s="5"/>
      <c r="H29" s="5"/>
      <c r="I29" s="5"/>
      <c r="J29" s="13"/>
      <c r="K29" s="5"/>
      <c r="L29" s="17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</row>
    <row r="30" spans="2:27">
      <c r="B30" s="5"/>
      <c r="C30" s="5"/>
      <c r="D30" s="5"/>
      <c r="E30" s="5"/>
      <c r="F30" s="5"/>
      <c r="G30" s="5"/>
      <c r="H30" s="5"/>
      <c r="I30" s="5" t="s">
        <v>54</v>
      </c>
      <c r="J30" s="13"/>
      <c r="K30" s="5"/>
      <c r="L30" s="17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</row>
  </sheetData>
  <mergeCells count="33">
    <mergeCell ref="P7:P12"/>
    <mergeCell ref="X8:X12"/>
    <mergeCell ref="S10:S12"/>
    <mergeCell ref="T10:T12"/>
    <mergeCell ref="U11:U12"/>
    <mergeCell ref="V11:V12"/>
    <mergeCell ref="R8:T9"/>
    <mergeCell ref="R10:R12"/>
    <mergeCell ref="Q7:Q12"/>
    <mergeCell ref="R7:T7"/>
    <mergeCell ref="W7:W12"/>
    <mergeCell ref="X7:Y7"/>
    <mergeCell ref="Z7:Z12"/>
    <mergeCell ref="AA7:AA12"/>
    <mergeCell ref="Y8:Y12"/>
    <mergeCell ref="U7:V7"/>
    <mergeCell ref="U8:V9"/>
    <mergeCell ref="G7:G12"/>
    <mergeCell ref="J7:L7"/>
    <mergeCell ref="M7:O7"/>
    <mergeCell ref="H8:H12"/>
    <mergeCell ref="I8:I12"/>
    <mergeCell ref="J8:J12"/>
    <mergeCell ref="K8:K12"/>
    <mergeCell ref="L8:L12"/>
    <mergeCell ref="M8:M12"/>
    <mergeCell ref="N8:N12"/>
    <mergeCell ref="O8:O12"/>
    <mergeCell ref="B7:B12"/>
    <mergeCell ref="C7:C12"/>
    <mergeCell ref="D7:D12"/>
    <mergeCell ref="E7:E12"/>
    <mergeCell ref="F7:F12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2019-10-28T03:22:11Z</dcterms:modified>
</cp:coreProperties>
</file>